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B35" i="1"/>
  <c r="C33" i="1"/>
  <c r="D33" i="1"/>
  <c r="E33" i="1"/>
  <c r="F33" i="1"/>
  <c r="G33" i="1"/>
  <c r="H33" i="1"/>
  <c r="I33" i="1"/>
  <c r="J33" i="1"/>
  <c r="K33" i="1"/>
  <c r="L33" i="1"/>
  <c r="M33" i="1"/>
  <c r="N33" i="1"/>
  <c r="B33" i="1"/>
  <c r="H29" i="1"/>
  <c r="I30" i="1"/>
  <c r="M30" i="1"/>
  <c r="B30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B28" i="1"/>
  <c r="B27" i="1"/>
  <c r="M22" i="1"/>
  <c r="N22" i="1"/>
  <c r="M6" i="1"/>
  <c r="N6" i="1"/>
  <c r="N7" i="1" s="1"/>
  <c r="N32" i="1" s="1"/>
  <c r="M4" i="1"/>
  <c r="N4" i="1"/>
  <c r="N30" i="1" s="1"/>
  <c r="L6" i="1"/>
  <c r="L22" i="1"/>
  <c r="L29" i="1" s="1"/>
  <c r="L4" i="1"/>
  <c r="L30" i="1" s="1"/>
  <c r="B7" i="1"/>
  <c r="B32" i="1" s="1"/>
  <c r="J4" i="1"/>
  <c r="J30" i="1" s="1"/>
  <c r="I4" i="1"/>
  <c r="J22" i="1"/>
  <c r="J29" i="1" s="1"/>
  <c r="J6" i="1"/>
  <c r="J7" i="1" s="1"/>
  <c r="J32" i="1" s="1"/>
  <c r="H22" i="1"/>
  <c r="H4" i="1"/>
  <c r="H30" i="1" s="1"/>
  <c r="C22" i="1"/>
  <c r="C29" i="1" s="1"/>
  <c r="D22" i="1"/>
  <c r="D29" i="1" s="1"/>
  <c r="E22" i="1"/>
  <c r="E29" i="1" s="1"/>
  <c r="F22" i="1"/>
  <c r="F29" i="1" s="1"/>
  <c r="G22" i="1"/>
  <c r="G29" i="1" s="1"/>
  <c r="I22" i="1"/>
  <c r="I29" i="1" s="1"/>
  <c r="K22" i="1"/>
  <c r="K29" i="1" s="1"/>
  <c r="B22" i="1"/>
  <c r="B29" i="1" s="1"/>
  <c r="F4" i="1"/>
  <c r="F30" i="1" s="1"/>
  <c r="G4" i="1"/>
  <c r="G30" i="1" s="1"/>
  <c r="F6" i="1"/>
  <c r="G6" i="1"/>
  <c r="H6" i="1"/>
  <c r="I6" i="1"/>
  <c r="I7" i="1" s="1"/>
  <c r="I32" i="1" s="1"/>
  <c r="K6" i="1"/>
  <c r="K4" i="1"/>
  <c r="K30" i="1" s="1"/>
  <c r="D4" i="1"/>
  <c r="D30" i="1" s="1"/>
  <c r="E4" i="1"/>
  <c r="E30" i="1" s="1"/>
  <c r="D6" i="1"/>
  <c r="E6" i="1"/>
  <c r="C6" i="1"/>
  <c r="C7" i="1" s="1"/>
  <c r="C32" i="1" s="1"/>
  <c r="C4" i="1"/>
  <c r="C30" i="1" s="1"/>
  <c r="B6" i="1"/>
  <c r="H7" i="1" l="1"/>
  <c r="H32" i="1" s="1"/>
  <c r="L7" i="1"/>
  <c r="L32" i="1" s="1"/>
  <c r="M7" i="1"/>
  <c r="M32" i="1" s="1"/>
  <c r="E7" i="1"/>
  <c r="E32" i="1" s="1"/>
  <c r="G7" i="1"/>
  <c r="G32" i="1" s="1"/>
  <c r="D7" i="1"/>
  <c r="D32" i="1" s="1"/>
  <c r="K7" i="1"/>
  <c r="K32" i="1" s="1"/>
  <c r="F7" i="1"/>
  <c r="F32" i="1" s="1"/>
</calcChain>
</file>

<file path=xl/sharedStrings.xml><?xml version="1.0" encoding="utf-8"?>
<sst xmlns="http://schemas.openxmlformats.org/spreadsheetml/2006/main" count="86" uniqueCount="54">
  <si>
    <t>Hilti M8 x 30</t>
  </si>
  <si>
    <t>Expansion Depth</t>
  </si>
  <si>
    <t>Material</t>
  </si>
  <si>
    <t>Reference</t>
  </si>
  <si>
    <t>Drill Diameter/mm</t>
  </si>
  <si>
    <t>Drill Depth/mm</t>
  </si>
  <si>
    <t>Drilled Volume/cc</t>
  </si>
  <si>
    <t>Characteristic Resistance Tension</t>
  </si>
  <si>
    <t>Intended Medium</t>
  </si>
  <si>
    <t>Concrete</t>
  </si>
  <si>
    <t>Characteristic Resistance Shear</t>
  </si>
  <si>
    <t>Recommended Shear</t>
  </si>
  <si>
    <t>Recommended Tension</t>
  </si>
  <si>
    <t>Current failure Rate</t>
  </si>
  <si>
    <t>~1%</t>
  </si>
  <si>
    <t>Can be removed if not set</t>
  </si>
  <si>
    <t>Estimated Usable Life / years</t>
  </si>
  <si>
    <t>Raumer Fix ETD III Ø8x55mm</t>
  </si>
  <si>
    <t>Raumer FIX ETD III (Ø8x67mm)</t>
  </si>
  <si>
    <t>Raumer Fix SITA GBK CE7 Ø8x75 mm</t>
  </si>
  <si>
    <t xml:space="preserve">Raumer HANG FIX inox M8C (ØM8x60) </t>
  </si>
  <si>
    <t>Raumer HANG FIX inox M8L (ØM8x78)</t>
  </si>
  <si>
    <t>Intended for STICK-IP aid climbing</t>
  </si>
  <si>
    <t>Limestone</t>
  </si>
  <si>
    <t>Steel</t>
  </si>
  <si>
    <t>Link</t>
  </si>
  <si>
    <t>Approx Unit Cost Euro</t>
  </si>
  <si>
    <t>Galvanised Steel</t>
  </si>
  <si>
    <t>Spit Fix3 M8 70mm</t>
  </si>
  <si>
    <t>Stainless</t>
  </si>
  <si>
    <t>Intended for Caving and Rescue</t>
  </si>
  <si>
    <t>Approx cost per expo per year</t>
  </si>
  <si>
    <t>Requires hangers with non 8mm holes</t>
  </si>
  <si>
    <t>Raumer HANG FIX inox M8XL (ØM8x100)</t>
  </si>
  <si>
    <t>Meets EN 959 Rock Anchor</t>
  </si>
  <si>
    <t>HANG FIX inox M10AL (Ø10x86mm)</t>
  </si>
  <si>
    <t>HANG FIX inox M10C (Ø10x66mm)</t>
  </si>
  <si>
    <t>Drilled Volume/Hilti Volum</t>
  </si>
  <si>
    <t>Mason Mate M8</t>
  </si>
  <si>
    <t>Scores</t>
  </si>
  <si>
    <t>Cheapness</t>
  </si>
  <si>
    <t>Petzel Coeur Bolt Steel 10mm</t>
  </si>
  <si>
    <t>Petzel Coeur Bolt Stainless 10mm</t>
  </si>
  <si>
    <t>?</t>
  </si>
  <si>
    <t>Includes hanger</t>
  </si>
  <si>
    <t>Battery Life</t>
  </si>
  <si>
    <t>Known/Likely failures</t>
  </si>
  <si>
    <t>Single Handed Use</t>
  </si>
  <si>
    <t>Single Handed Placement</t>
  </si>
  <si>
    <t>Strength</t>
  </si>
  <si>
    <t>Average Score</t>
  </si>
  <si>
    <t>Intended for caving/Due diligance</t>
  </si>
  <si>
    <t>Longevity/Conservation</t>
  </si>
  <si>
    <t>Expansion Depth/Mitigate Bad 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</si>
</sst>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\ [$€-410]"/>
    <numFmt numFmtId="169" formatCode="#,##0.00\ [$€-424]"/>
    <numFmt numFmtId="170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b/>
      <sz val="9"/>
      <color rgb="FF3C3C3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/>
    <xf numFmtId="0" fontId="0" fillId="0" borderId="0" xfId="0" applyAlignment="1">
      <alignment textRotation="90"/>
    </xf>
    <xf numFmtId="0" fontId="3" fillId="0" borderId="0" xfId="0" applyFont="1" applyAlignment="1">
      <alignment textRotation="90"/>
    </xf>
    <xf numFmtId="0" fontId="4" fillId="0" borderId="0" xfId="0" applyFont="1" applyAlignment="1">
      <alignment textRotation="90"/>
    </xf>
    <xf numFmtId="9" fontId="0" fillId="0" borderId="0" xfId="0" applyNumberFormat="1"/>
    <xf numFmtId="168" fontId="0" fillId="0" borderId="0" xfId="0" applyNumberFormat="1"/>
    <xf numFmtId="169" fontId="0" fillId="0" borderId="0" xfId="0" applyNumberFormat="1"/>
    <xf numFmtId="168" fontId="0" fillId="0" borderId="0" xfId="0" applyNumberFormat="1" applyFont="1"/>
    <xf numFmtId="0" fontId="1" fillId="0" borderId="0" xfId="0" applyFont="1"/>
    <xf numFmtId="9" fontId="1" fillId="0" borderId="0" xfId="0" applyNumberFormat="1" applyFont="1"/>
    <xf numFmtId="0" fontId="0" fillId="2" borderId="0" xfId="0" applyFill="1" applyAlignment="1">
      <alignment textRotation="90"/>
    </xf>
    <xf numFmtId="0" fontId="0" fillId="2" borderId="0" xfId="0" applyFill="1"/>
    <xf numFmtId="0" fontId="2" fillId="2" borderId="0" xfId="1" applyFill="1"/>
    <xf numFmtId="9" fontId="0" fillId="2" borderId="0" xfId="0" applyNumberFormat="1" applyFill="1"/>
    <xf numFmtId="169" fontId="0" fillId="2" borderId="0" xfId="0" applyNumberFormat="1" applyFill="1"/>
    <xf numFmtId="168" fontId="0" fillId="2" borderId="0" xfId="0" applyNumberFormat="1" applyFill="1"/>
    <xf numFmtId="168" fontId="0" fillId="2" borderId="0" xfId="0" applyNumberFormat="1" applyFont="1" applyFill="1"/>
    <xf numFmtId="9" fontId="1" fillId="2" borderId="0" xfId="0" applyNumberFormat="1" applyFont="1" applyFill="1"/>
    <xf numFmtId="170" fontId="0" fillId="0" borderId="0" xfId="0" applyNumberFormat="1"/>
    <xf numFmtId="170" fontId="0" fillId="2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umerclimbing.com/eng/prodotti_dettaglio.asp?prod=hang_fix_inox_m8xl_(%F8m8x100)&amp;qi=0-2-22&amp;qinav=0-2-c" TargetMode="External"/><Relationship Id="rId13" Type="http://schemas.openxmlformats.org/officeDocument/2006/relationships/hyperlink" Target="https://www.petzl.com/INT/en/Sport/Anchors/COEUR-BOLT-STEEL" TargetMode="External"/><Relationship Id="rId3" Type="http://schemas.openxmlformats.org/officeDocument/2006/relationships/hyperlink" Target="https://www.spitpaslode.fr/en/Mechanical-fixings/Wedge-anchor/FIX3_pFR_89132sharp0.htm" TargetMode="External"/><Relationship Id="rId7" Type="http://schemas.openxmlformats.org/officeDocument/2006/relationships/hyperlink" Target="https://www.raumerclimbing.com/eng/prodotti_dettaglio.asp?prod=hang_fix_inox_m8l_(%F8m8x78)&amp;qi=0-2-23&amp;qinav=0-2-c" TargetMode="External"/><Relationship Id="rId12" Type="http://schemas.openxmlformats.org/officeDocument/2006/relationships/hyperlink" Target="https://www.petzl.com/INT/en/Sport/Anchors/COEUR-BOLT-STAINLESS" TargetMode="External"/><Relationship Id="rId2" Type="http://schemas.openxmlformats.org/officeDocument/2006/relationships/hyperlink" Target="https://www.raumerclimbing.com/eng/prodotti_dettaglio.asp?prod=fix_etd_iii_%F88x55mm&amp;qi=0-2-18&amp;qinav=0-2-c" TargetMode="External"/><Relationship Id="rId1" Type="http://schemas.openxmlformats.org/officeDocument/2006/relationships/hyperlink" Target="https://www.hilti.co.uk/medias/sys_master/documents/hee/he2/9411310944286/Technical-data-sheet-for-the-HKD-push-in-anchor-single-application-Technical-information-ASSET-DOC-2331048.pdf" TargetMode="External"/><Relationship Id="rId6" Type="http://schemas.openxmlformats.org/officeDocument/2006/relationships/hyperlink" Target="https://www.raumerclimbing.com/eng/prodotti_dettaglio.asp?prod=hang_fix_inox_m8c_(%F8m8x60)-a316l&amp;qi=0-2-25&amp;qinav=0-2-c" TargetMode="External"/><Relationship Id="rId11" Type="http://schemas.openxmlformats.org/officeDocument/2006/relationships/hyperlink" Target="http://www.masonmate.com/pdf/through%20boltszinc%20yellow.pdf" TargetMode="External"/><Relationship Id="rId5" Type="http://schemas.openxmlformats.org/officeDocument/2006/relationships/hyperlink" Target="https://www.raumerclimbing.com/eng/prodotti_dettaglio.asp?prod=fix_sita_gbk_ce7_%F88x75_mm&amp;qi=0-2-544&amp;qinav=0-2-c" TargetMode="External"/><Relationship Id="rId10" Type="http://schemas.openxmlformats.org/officeDocument/2006/relationships/hyperlink" Target="https://www.raumerclimbing.com/eng/prodotti_dettaglio.asp?prod=hang_fix_inox_m10al_(%F810x86mm)&amp;qi=0-2-11&amp;qinav=0-2-c" TargetMode="External"/><Relationship Id="rId4" Type="http://schemas.openxmlformats.org/officeDocument/2006/relationships/hyperlink" Target="https://www.raumerclimbing.com/eng/prodotti_dettaglio.asp?prod=fix_etd_iii_(%F88x67mm)&amp;qi=0-2-24&amp;qinav=0-2-c" TargetMode="External"/><Relationship Id="rId9" Type="http://schemas.openxmlformats.org/officeDocument/2006/relationships/hyperlink" Target="https://www.raumerclimbing.com/eng/prodotti_dettaglio.asp?prod=hang_fix_inox_m10c_(%F810x66mm)&amp;qi=0-2-10&amp;qinav=0-2-c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I13" sqref="I13"/>
    </sheetView>
  </sheetViews>
  <sheetFormatPr defaultRowHeight="15" x14ac:dyDescent="0.25"/>
  <cols>
    <col min="1" max="1" width="36.5703125" customWidth="1"/>
    <col min="3" max="3" width="9.7109375" customWidth="1"/>
    <col min="4" max="4" width="10.28515625" customWidth="1"/>
    <col min="5" max="5" width="10.5703125" customWidth="1"/>
  </cols>
  <sheetData>
    <row r="1" spans="1:14" ht="194.25" x14ac:dyDescent="0.25">
      <c r="B1" s="2" t="s">
        <v>0</v>
      </c>
      <c r="C1" s="3" t="s">
        <v>17</v>
      </c>
      <c r="D1" s="2" t="s">
        <v>18</v>
      </c>
      <c r="E1" s="2" t="s">
        <v>19</v>
      </c>
      <c r="F1" s="11" t="s">
        <v>20</v>
      </c>
      <c r="G1" s="11" t="s">
        <v>21</v>
      </c>
      <c r="H1" s="2" t="s">
        <v>33</v>
      </c>
      <c r="I1" s="4" t="s">
        <v>36</v>
      </c>
      <c r="J1" s="4" t="s">
        <v>35</v>
      </c>
      <c r="K1" s="2" t="s">
        <v>28</v>
      </c>
      <c r="L1" s="2" t="s">
        <v>38</v>
      </c>
      <c r="M1" s="2" t="s">
        <v>41</v>
      </c>
      <c r="N1" s="2" t="s">
        <v>42</v>
      </c>
    </row>
    <row r="2" spans="1:14" x14ac:dyDescent="0.25">
      <c r="A2" t="s">
        <v>4</v>
      </c>
      <c r="B2">
        <v>10</v>
      </c>
      <c r="C2">
        <v>8</v>
      </c>
      <c r="D2">
        <v>8</v>
      </c>
      <c r="E2">
        <v>8</v>
      </c>
      <c r="F2" s="12">
        <v>8</v>
      </c>
      <c r="G2" s="12">
        <v>8</v>
      </c>
      <c r="H2">
        <v>8</v>
      </c>
      <c r="I2">
        <v>10</v>
      </c>
      <c r="J2">
        <v>10</v>
      </c>
      <c r="K2">
        <v>8</v>
      </c>
      <c r="L2">
        <v>8</v>
      </c>
      <c r="M2">
        <v>10</v>
      </c>
      <c r="N2">
        <v>10</v>
      </c>
    </row>
    <row r="3" spans="1:14" x14ac:dyDescent="0.25">
      <c r="A3" t="s">
        <v>5</v>
      </c>
      <c r="B3">
        <v>33</v>
      </c>
      <c r="C3">
        <v>55</v>
      </c>
      <c r="D3">
        <v>67</v>
      </c>
      <c r="E3">
        <v>75</v>
      </c>
      <c r="F3" s="12">
        <v>60</v>
      </c>
      <c r="G3" s="12">
        <v>78</v>
      </c>
      <c r="H3">
        <v>100</v>
      </c>
      <c r="I3">
        <v>66</v>
      </c>
      <c r="J3">
        <v>86</v>
      </c>
      <c r="K3">
        <v>70</v>
      </c>
      <c r="L3">
        <v>100</v>
      </c>
      <c r="M3">
        <v>85</v>
      </c>
      <c r="N3">
        <v>70</v>
      </c>
    </row>
    <row r="4" spans="1:14" x14ac:dyDescent="0.25">
      <c r="A4" t="s">
        <v>1</v>
      </c>
      <c r="B4">
        <v>30</v>
      </c>
      <c r="C4">
        <f>C3-16</f>
        <v>39</v>
      </c>
      <c r="D4">
        <f t="shared" ref="D4:E4" si="0">D3-16</f>
        <v>51</v>
      </c>
      <c r="E4">
        <f t="shared" si="0"/>
        <v>59</v>
      </c>
      <c r="F4" s="12">
        <f t="shared" ref="F4" si="1">F3-16</f>
        <v>44</v>
      </c>
      <c r="G4" s="12">
        <f t="shared" ref="G4:J4" si="2">G3-16</f>
        <v>62</v>
      </c>
      <c r="H4">
        <f t="shared" si="2"/>
        <v>84</v>
      </c>
      <c r="I4">
        <f t="shared" si="2"/>
        <v>50</v>
      </c>
      <c r="J4">
        <f t="shared" si="2"/>
        <v>70</v>
      </c>
      <c r="K4">
        <f t="shared" ref="K4:L4" si="3">K3-16</f>
        <v>54</v>
      </c>
      <c r="L4">
        <f t="shared" si="3"/>
        <v>84</v>
      </c>
      <c r="M4">
        <f t="shared" ref="M4" si="4">M3-16</f>
        <v>69</v>
      </c>
      <c r="N4">
        <f t="shared" ref="N4" si="5">N3-16</f>
        <v>54</v>
      </c>
    </row>
    <row r="5" spans="1:14" x14ac:dyDescent="0.25">
      <c r="A5" t="s">
        <v>3</v>
      </c>
      <c r="B5" s="1" t="s">
        <v>25</v>
      </c>
      <c r="C5" s="1" t="s">
        <v>25</v>
      </c>
      <c r="D5" s="1" t="s">
        <v>25</v>
      </c>
      <c r="E5" s="1" t="s">
        <v>25</v>
      </c>
      <c r="F5" s="13" t="s">
        <v>25</v>
      </c>
      <c r="G5" s="13" t="s">
        <v>25</v>
      </c>
      <c r="H5" s="1" t="s">
        <v>25</v>
      </c>
      <c r="I5" s="1" t="s">
        <v>25</v>
      </c>
      <c r="J5" s="1" t="s">
        <v>25</v>
      </c>
      <c r="K5" s="1" t="s">
        <v>25</v>
      </c>
      <c r="L5" s="1" t="s">
        <v>25</v>
      </c>
      <c r="M5" s="1" t="s">
        <v>25</v>
      </c>
      <c r="N5" s="1" t="s">
        <v>25</v>
      </c>
    </row>
    <row r="6" spans="1:14" x14ac:dyDescent="0.25">
      <c r="A6" t="s">
        <v>6</v>
      </c>
      <c r="B6" s="19">
        <f>PI()*B2*B2*0.25*B3/1000</f>
        <v>2.5918139392115793</v>
      </c>
      <c r="C6" s="19">
        <f>PI()*C2*C2*0.25*C3/1000</f>
        <v>2.7646015351590183</v>
      </c>
      <c r="D6" s="19">
        <f t="shared" ref="D6:K6" si="6">PI()*D2*D2*0.25*D3/1000</f>
        <v>3.3677873246482584</v>
      </c>
      <c r="E6" s="19">
        <f t="shared" si="6"/>
        <v>3.7699111843077517</v>
      </c>
      <c r="F6" s="20">
        <f t="shared" si="6"/>
        <v>3.0159289474462012</v>
      </c>
      <c r="G6" s="20">
        <f t="shared" si="6"/>
        <v>3.9207076316800618</v>
      </c>
      <c r="H6" s="19">
        <f t="shared" si="6"/>
        <v>5.026548245743669</v>
      </c>
      <c r="I6" s="19">
        <f t="shared" si="6"/>
        <v>5.1836278784231586</v>
      </c>
      <c r="J6" s="19">
        <f t="shared" ref="J6" si="7">PI()*J2*J2*0.25*J3/1000</f>
        <v>6.7544242052180552</v>
      </c>
      <c r="K6" s="19">
        <f t="shared" si="6"/>
        <v>3.5185837720205684</v>
      </c>
      <c r="L6" s="19">
        <f t="shared" ref="L6:N6" si="8">PI()*L2*L2*0.25*L3/1000</f>
        <v>5.026548245743669</v>
      </c>
      <c r="M6" s="19">
        <f t="shared" si="8"/>
        <v>6.6758843888783099</v>
      </c>
      <c r="N6" s="19">
        <f t="shared" si="8"/>
        <v>5.4977871437821388</v>
      </c>
    </row>
    <row r="7" spans="1:14" x14ac:dyDescent="0.25">
      <c r="A7" t="s">
        <v>37</v>
      </c>
      <c r="B7" s="5">
        <f>B6/$B$6</f>
        <v>1</v>
      </c>
      <c r="C7" s="5">
        <f t="shared" ref="C7:J7" si="9">C6/$B$6</f>
        <v>1.0666666666666669</v>
      </c>
      <c r="D7" s="5">
        <f t="shared" si="9"/>
        <v>1.2993939393939395</v>
      </c>
      <c r="E7" s="5">
        <f t="shared" si="9"/>
        <v>1.4545454545454546</v>
      </c>
      <c r="F7" s="14">
        <f t="shared" si="9"/>
        <v>1.1636363636363636</v>
      </c>
      <c r="G7" s="14">
        <f t="shared" si="9"/>
        <v>1.5127272727272727</v>
      </c>
      <c r="H7" s="5">
        <f t="shared" si="9"/>
        <v>1.9393939393939394</v>
      </c>
      <c r="I7" s="5">
        <f t="shared" si="9"/>
        <v>2</v>
      </c>
      <c r="J7" s="5">
        <f t="shared" si="9"/>
        <v>2.606060606060606</v>
      </c>
      <c r="K7" s="5">
        <f>K6/$B$6</f>
        <v>1.3575757575757577</v>
      </c>
      <c r="L7" s="5">
        <f>L6/$B$6</f>
        <v>1.9393939393939394</v>
      </c>
      <c r="M7" s="5">
        <f t="shared" ref="M7:N7" si="10">M6/$B$6</f>
        <v>2.5757575757575757</v>
      </c>
      <c r="N7" s="5">
        <f t="shared" si="10"/>
        <v>2.1212121212121215</v>
      </c>
    </row>
    <row r="8" spans="1:14" x14ac:dyDescent="0.25">
      <c r="A8" t="s">
        <v>2</v>
      </c>
      <c r="B8" t="s">
        <v>24</v>
      </c>
      <c r="C8" t="s">
        <v>27</v>
      </c>
      <c r="D8" t="s">
        <v>27</v>
      </c>
      <c r="E8" t="s">
        <v>27</v>
      </c>
      <c r="F8" s="12" t="s">
        <v>29</v>
      </c>
      <c r="G8" s="12" t="s">
        <v>29</v>
      </c>
      <c r="H8" t="s">
        <v>29</v>
      </c>
      <c r="I8" t="s">
        <v>29</v>
      </c>
      <c r="J8" t="s">
        <v>29</v>
      </c>
      <c r="K8" t="s">
        <v>27</v>
      </c>
      <c r="L8" t="s">
        <v>27</v>
      </c>
      <c r="M8" t="s">
        <v>27</v>
      </c>
      <c r="N8" t="s">
        <v>29</v>
      </c>
    </row>
    <row r="9" spans="1:14" x14ac:dyDescent="0.25">
      <c r="A9" t="s">
        <v>8</v>
      </c>
      <c r="B9" t="s">
        <v>9</v>
      </c>
      <c r="C9" t="s">
        <v>23</v>
      </c>
      <c r="D9" t="s">
        <v>23</v>
      </c>
      <c r="E9" t="s">
        <v>23</v>
      </c>
      <c r="F9" s="12" t="s">
        <v>23</v>
      </c>
      <c r="G9" s="12" t="s">
        <v>23</v>
      </c>
      <c r="H9" t="s">
        <v>23</v>
      </c>
      <c r="I9" t="s">
        <v>23</v>
      </c>
      <c r="J9" t="s">
        <v>23</v>
      </c>
      <c r="K9" t="s">
        <v>9</v>
      </c>
      <c r="L9" t="s">
        <v>9</v>
      </c>
      <c r="M9" t="s">
        <v>43</v>
      </c>
      <c r="N9" t="s">
        <v>43</v>
      </c>
    </row>
    <row r="10" spans="1:14" x14ac:dyDescent="0.25">
      <c r="A10" t="s">
        <v>22</v>
      </c>
      <c r="B10" t="b">
        <v>0</v>
      </c>
      <c r="C10" t="b">
        <v>1</v>
      </c>
      <c r="D10" t="b">
        <v>1</v>
      </c>
      <c r="E10" t="b">
        <v>1</v>
      </c>
      <c r="F10" s="12" t="b">
        <v>1</v>
      </c>
      <c r="G10" s="12" t="b">
        <v>1</v>
      </c>
      <c r="H10" t="b">
        <v>1</v>
      </c>
      <c r="I10" t="b">
        <v>1</v>
      </c>
      <c r="J10" t="b">
        <v>1</v>
      </c>
      <c r="K10" t="b">
        <v>0</v>
      </c>
      <c r="L10" t="b">
        <v>0</v>
      </c>
      <c r="M10" t="b">
        <v>1</v>
      </c>
      <c r="N10" t="b">
        <v>1</v>
      </c>
    </row>
    <row r="11" spans="1:14" x14ac:dyDescent="0.25">
      <c r="A11" t="s">
        <v>30</v>
      </c>
      <c r="B11" t="b">
        <v>0</v>
      </c>
      <c r="C11" t="b">
        <v>0</v>
      </c>
      <c r="D11" t="b">
        <v>0</v>
      </c>
      <c r="E11" t="b">
        <v>0</v>
      </c>
      <c r="F11" s="12" t="b">
        <v>1</v>
      </c>
      <c r="G11" s="12" t="b">
        <v>1</v>
      </c>
      <c r="H11" t="b">
        <v>1</v>
      </c>
      <c r="I11" t="b">
        <v>1</v>
      </c>
      <c r="J11" t="b">
        <v>1</v>
      </c>
      <c r="K11" t="b">
        <v>0</v>
      </c>
      <c r="L11" t="b">
        <v>0</v>
      </c>
      <c r="M11" t="b">
        <v>1</v>
      </c>
      <c r="N11" t="b">
        <v>1</v>
      </c>
    </row>
    <row r="12" spans="1:14" x14ac:dyDescent="0.25">
      <c r="A12" t="s">
        <v>34</v>
      </c>
      <c r="B12" t="b">
        <v>0</v>
      </c>
      <c r="C12" t="b">
        <v>0</v>
      </c>
      <c r="D12" t="b">
        <v>0</v>
      </c>
      <c r="E12" t="b">
        <v>0</v>
      </c>
      <c r="F12" s="12" t="b">
        <v>0</v>
      </c>
      <c r="G12" s="12" t="b">
        <v>0</v>
      </c>
      <c r="H12" t="b">
        <v>0</v>
      </c>
      <c r="I12" t="b">
        <v>1</v>
      </c>
      <c r="J12" t="b">
        <v>1</v>
      </c>
      <c r="K12" t="b">
        <v>0</v>
      </c>
      <c r="L12" t="b">
        <v>0</v>
      </c>
      <c r="M12" t="b">
        <v>0</v>
      </c>
      <c r="N12" t="b">
        <v>1</v>
      </c>
    </row>
    <row r="13" spans="1:14" x14ac:dyDescent="0.25">
      <c r="A13" t="s">
        <v>7</v>
      </c>
      <c r="B13">
        <v>8.3000000000000007</v>
      </c>
      <c r="F13" s="12">
        <v>17</v>
      </c>
      <c r="G13" s="12">
        <v>20</v>
      </c>
      <c r="H13">
        <v>20</v>
      </c>
      <c r="I13">
        <v>21</v>
      </c>
      <c r="J13">
        <v>21</v>
      </c>
      <c r="L13">
        <v>8.4</v>
      </c>
      <c r="M13">
        <v>15</v>
      </c>
      <c r="N13">
        <v>15</v>
      </c>
    </row>
    <row r="14" spans="1:14" x14ac:dyDescent="0.25">
      <c r="A14" t="s">
        <v>10</v>
      </c>
      <c r="B14">
        <v>7</v>
      </c>
      <c r="F14" s="12">
        <v>18</v>
      </c>
      <c r="G14" s="12">
        <v>20</v>
      </c>
      <c r="H14">
        <v>20</v>
      </c>
      <c r="I14">
        <v>26</v>
      </c>
      <c r="J14">
        <v>26</v>
      </c>
      <c r="L14">
        <v>8</v>
      </c>
      <c r="M14">
        <v>23</v>
      </c>
      <c r="N14">
        <v>25</v>
      </c>
    </row>
    <row r="15" spans="1:14" x14ac:dyDescent="0.25">
      <c r="A15" t="s">
        <v>12</v>
      </c>
      <c r="B15">
        <v>3.3</v>
      </c>
      <c r="C15">
        <v>10</v>
      </c>
      <c r="D15">
        <v>10</v>
      </c>
      <c r="E15">
        <v>9</v>
      </c>
      <c r="F15" s="12"/>
      <c r="G15" s="12"/>
      <c r="K15">
        <v>3.57</v>
      </c>
      <c r="L15">
        <v>2.8</v>
      </c>
    </row>
    <row r="16" spans="1:14" x14ac:dyDescent="0.25">
      <c r="A16" t="s">
        <v>11</v>
      </c>
      <c r="B16">
        <v>3.9</v>
      </c>
      <c r="C16">
        <v>10</v>
      </c>
      <c r="D16">
        <v>10</v>
      </c>
      <c r="E16">
        <v>9</v>
      </c>
      <c r="F16" s="12"/>
      <c r="G16" s="12"/>
      <c r="K16">
        <v>5.71</v>
      </c>
      <c r="L16">
        <v>3.2</v>
      </c>
    </row>
    <row r="17" spans="1:14" x14ac:dyDescent="0.25">
      <c r="A17" t="s">
        <v>13</v>
      </c>
      <c r="B17" t="s">
        <v>14</v>
      </c>
      <c r="F17" s="12"/>
      <c r="G17" s="12"/>
    </row>
    <row r="18" spans="1:14" x14ac:dyDescent="0.25">
      <c r="A18" t="s">
        <v>15</v>
      </c>
      <c r="B18" t="b">
        <v>1</v>
      </c>
      <c r="C18" t="b">
        <v>0</v>
      </c>
      <c r="D18" t="b">
        <v>0</v>
      </c>
      <c r="E18" t="b">
        <v>0</v>
      </c>
      <c r="F18" s="12" t="b">
        <v>0</v>
      </c>
      <c r="G18" s="12" t="b">
        <v>0</v>
      </c>
      <c r="H18" t="b">
        <v>0</v>
      </c>
      <c r="I18" t="b">
        <v>0</v>
      </c>
      <c r="J18" t="b">
        <v>0</v>
      </c>
      <c r="K18" t="b">
        <v>0</v>
      </c>
      <c r="L18" t="b">
        <v>0</v>
      </c>
      <c r="M18" t="b">
        <v>0</v>
      </c>
      <c r="N18" t="b">
        <v>0</v>
      </c>
    </row>
    <row r="19" spans="1:14" x14ac:dyDescent="0.25">
      <c r="A19" t="s">
        <v>32</v>
      </c>
      <c r="B19" t="b">
        <v>0</v>
      </c>
      <c r="C19" t="b">
        <v>0</v>
      </c>
      <c r="D19" t="b">
        <v>0</v>
      </c>
      <c r="E19" t="b">
        <v>0</v>
      </c>
      <c r="F19" s="12" t="b">
        <v>0</v>
      </c>
      <c r="G19" s="12" t="b">
        <v>0</v>
      </c>
      <c r="H19" t="b">
        <v>0</v>
      </c>
      <c r="I19" t="b">
        <v>1</v>
      </c>
      <c r="J19" t="b">
        <v>1</v>
      </c>
      <c r="K19" t="b">
        <v>0</v>
      </c>
      <c r="L19" t="b">
        <v>0</v>
      </c>
      <c r="M19" t="b">
        <v>0</v>
      </c>
      <c r="N19" t="b">
        <v>0</v>
      </c>
    </row>
    <row r="20" spans="1:14" x14ac:dyDescent="0.25">
      <c r="A20" t="s">
        <v>16</v>
      </c>
      <c r="B20">
        <v>15</v>
      </c>
      <c r="C20">
        <v>6</v>
      </c>
      <c r="D20">
        <v>6</v>
      </c>
      <c r="E20">
        <v>6</v>
      </c>
      <c r="F20" s="12">
        <v>100</v>
      </c>
      <c r="G20" s="12">
        <v>100</v>
      </c>
      <c r="H20">
        <v>100</v>
      </c>
      <c r="I20">
        <v>100</v>
      </c>
      <c r="J20">
        <v>100</v>
      </c>
      <c r="K20">
        <v>6</v>
      </c>
      <c r="L20">
        <v>6</v>
      </c>
      <c r="M20">
        <v>6</v>
      </c>
      <c r="N20">
        <v>100</v>
      </c>
    </row>
    <row r="21" spans="1:14" x14ac:dyDescent="0.25">
      <c r="A21" t="s">
        <v>26</v>
      </c>
      <c r="B21" s="7">
        <v>0.4</v>
      </c>
      <c r="C21" s="7">
        <v>1.5</v>
      </c>
      <c r="D21" s="7">
        <v>1.29</v>
      </c>
      <c r="E21" s="7">
        <v>1.5</v>
      </c>
      <c r="F21" s="15">
        <v>2</v>
      </c>
      <c r="G21" s="15">
        <v>2.72</v>
      </c>
      <c r="H21" s="7">
        <v>2.99</v>
      </c>
      <c r="I21" s="7">
        <v>2.2000000000000002</v>
      </c>
      <c r="J21" s="7">
        <v>2.2999999999999998</v>
      </c>
      <c r="K21" s="7">
        <v>0.3</v>
      </c>
      <c r="L21" s="7">
        <v>0.45</v>
      </c>
      <c r="M21" s="7">
        <v>2.23</v>
      </c>
      <c r="N21" s="7">
        <v>5.85</v>
      </c>
    </row>
    <row r="22" spans="1:14" x14ac:dyDescent="0.25">
      <c r="A22" t="s">
        <v>31</v>
      </c>
      <c r="B22" s="6">
        <f>B21*10</f>
        <v>4</v>
      </c>
      <c r="C22" s="6">
        <f t="shared" ref="C22:L22" si="11">C21*10</f>
        <v>15</v>
      </c>
      <c r="D22" s="6">
        <f t="shared" si="11"/>
        <v>12.9</v>
      </c>
      <c r="E22" s="6">
        <f t="shared" si="11"/>
        <v>15</v>
      </c>
      <c r="F22" s="16">
        <f t="shared" si="11"/>
        <v>20</v>
      </c>
      <c r="G22" s="16">
        <f t="shared" si="11"/>
        <v>27.200000000000003</v>
      </c>
      <c r="H22" s="6">
        <f t="shared" si="11"/>
        <v>29.900000000000002</v>
      </c>
      <c r="I22" s="6">
        <f t="shared" si="11"/>
        <v>22</v>
      </c>
      <c r="J22" s="6">
        <f t="shared" si="11"/>
        <v>23</v>
      </c>
      <c r="K22" s="6">
        <f t="shared" si="11"/>
        <v>3</v>
      </c>
      <c r="L22" s="6">
        <f t="shared" si="11"/>
        <v>4.5</v>
      </c>
      <c r="M22" s="6">
        <f t="shared" ref="M22" si="12">M21*10</f>
        <v>22.3</v>
      </c>
      <c r="N22" s="6">
        <f t="shared" ref="N22" si="13">N21*10</f>
        <v>58.5</v>
      </c>
    </row>
    <row r="23" spans="1:14" x14ac:dyDescent="0.25">
      <c r="A23" t="s">
        <v>44</v>
      </c>
      <c r="B23" s="6" t="b">
        <v>0</v>
      </c>
      <c r="C23" s="8" t="b">
        <v>0</v>
      </c>
      <c r="D23" s="8" t="b">
        <v>0</v>
      </c>
      <c r="E23" s="8" t="b">
        <v>0</v>
      </c>
      <c r="F23" s="17" t="b">
        <v>0</v>
      </c>
      <c r="G23" s="17" t="b">
        <v>0</v>
      </c>
      <c r="H23" s="8" t="b">
        <v>0</v>
      </c>
      <c r="I23" s="8" t="b">
        <v>0</v>
      </c>
      <c r="J23" s="8" t="b">
        <v>0</v>
      </c>
      <c r="K23" s="8" t="b">
        <v>0</v>
      </c>
      <c r="L23" s="8" t="b">
        <v>0</v>
      </c>
      <c r="M23" s="8" t="b">
        <v>1</v>
      </c>
      <c r="N23" s="8" t="b">
        <v>1</v>
      </c>
    </row>
    <row r="24" spans="1:14" x14ac:dyDescent="0.25">
      <c r="A24" t="s">
        <v>48</v>
      </c>
      <c r="B24" s="6" t="b">
        <v>0</v>
      </c>
      <c r="C24" s="8" t="b">
        <v>1</v>
      </c>
      <c r="D24" s="8" t="b">
        <v>1</v>
      </c>
      <c r="E24" s="8" t="b">
        <v>1</v>
      </c>
      <c r="F24" s="17" t="b">
        <v>1</v>
      </c>
      <c r="G24" s="17" t="b">
        <v>1</v>
      </c>
      <c r="H24" s="8" t="b">
        <v>1</v>
      </c>
      <c r="I24" s="8" t="b">
        <v>1</v>
      </c>
      <c r="J24" s="8" t="b">
        <v>1</v>
      </c>
      <c r="K24" s="8" t="b">
        <v>1</v>
      </c>
      <c r="L24" s="8" t="b">
        <v>1</v>
      </c>
      <c r="M24" s="8" t="b">
        <v>1</v>
      </c>
      <c r="N24" s="8" t="b">
        <v>1</v>
      </c>
    </row>
    <row r="25" spans="1:14" x14ac:dyDescent="0.25">
      <c r="F25" s="12"/>
      <c r="G25" s="12"/>
    </row>
    <row r="26" spans="1:14" x14ac:dyDescent="0.25">
      <c r="A26" t="s">
        <v>39</v>
      </c>
      <c r="F26" s="12"/>
      <c r="G26" s="12"/>
    </row>
    <row r="27" spans="1:14" x14ac:dyDescent="0.25">
      <c r="A27" t="s">
        <v>51</v>
      </c>
      <c r="B27" s="5">
        <f>IF(B12, 1, IF(B11, 0.7, 0))</f>
        <v>0</v>
      </c>
      <c r="C27" s="5">
        <f t="shared" ref="C27:N27" si="14">IF(C12, 1, IF(C11, 0.7, 0))</f>
        <v>0</v>
      </c>
      <c r="D27" s="5">
        <f t="shared" si="14"/>
        <v>0</v>
      </c>
      <c r="E27" s="5">
        <f t="shared" si="14"/>
        <v>0</v>
      </c>
      <c r="F27" s="14">
        <f t="shared" si="14"/>
        <v>0.7</v>
      </c>
      <c r="G27" s="14">
        <f t="shared" si="14"/>
        <v>0.7</v>
      </c>
      <c r="H27" s="5">
        <f t="shared" si="14"/>
        <v>0.7</v>
      </c>
      <c r="I27" s="5">
        <f t="shared" si="14"/>
        <v>1</v>
      </c>
      <c r="J27" s="5">
        <f t="shared" si="14"/>
        <v>1</v>
      </c>
      <c r="K27" s="5">
        <f t="shared" si="14"/>
        <v>0</v>
      </c>
      <c r="L27" s="5">
        <f t="shared" si="14"/>
        <v>0</v>
      </c>
      <c r="M27" s="5">
        <f t="shared" si="14"/>
        <v>0.7</v>
      </c>
      <c r="N27" s="5">
        <f t="shared" si="14"/>
        <v>1</v>
      </c>
    </row>
    <row r="28" spans="1:14" x14ac:dyDescent="0.25">
      <c r="A28" t="s">
        <v>52</v>
      </c>
      <c r="B28" s="5">
        <f>IF(B20=100, 1, IF(B20=15, 0.5, 0))</f>
        <v>0.5</v>
      </c>
      <c r="C28" s="5">
        <f t="shared" ref="C28:N28" si="15">IF(C20=100, 1, IF(C20=15, 0.5, 0))</f>
        <v>0</v>
      </c>
      <c r="D28" s="5">
        <f t="shared" si="15"/>
        <v>0</v>
      </c>
      <c r="E28" s="5">
        <f t="shared" si="15"/>
        <v>0</v>
      </c>
      <c r="F28" s="14">
        <f t="shared" si="15"/>
        <v>1</v>
      </c>
      <c r="G28" s="14">
        <f t="shared" si="15"/>
        <v>1</v>
      </c>
      <c r="H28" s="5">
        <f t="shared" si="15"/>
        <v>1</v>
      </c>
      <c r="I28" s="5">
        <f t="shared" si="15"/>
        <v>1</v>
      </c>
      <c r="J28" s="5">
        <f t="shared" si="15"/>
        <v>1</v>
      </c>
      <c r="K28" s="5">
        <f t="shared" si="15"/>
        <v>0</v>
      </c>
      <c r="L28" s="5">
        <f t="shared" si="15"/>
        <v>0</v>
      </c>
      <c r="M28" s="5">
        <f t="shared" si="15"/>
        <v>0</v>
      </c>
      <c r="N28" s="5">
        <f t="shared" si="15"/>
        <v>1</v>
      </c>
    </row>
    <row r="29" spans="1:14" x14ac:dyDescent="0.25">
      <c r="A29" t="s">
        <v>40</v>
      </c>
      <c r="B29" s="5">
        <f>(30-B22)/30</f>
        <v>0.8666666666666667</v>
      </c>
      <c r="C29" s="5">
        <f t="shared" ref="C29:L29" si="16">(30-C22)/30</f>
        <v>0.5</v>
      </c>
      <c r="D29" s="5">
        <f t="shared" si="16"/>
        <v>0.57000000000000006</v>
      </c>
      <c r="E29" s="5">
        <f t="shared" si="16"/>
        <v>0.5</v>
      </c>
      <c r="F29" s="14">
        <f t="shared" si="16"/>
        <v>0.33333333333333331</v>
      </c>
      <c r="G29" s="14">
        <f t="shared" si="16"/>
        <v>9.333333333333324E-2</v>
      </c>
      <c r="H29" s="5">
        <f t="shared" si="16"/>
        <v>3.3333333333332624E-3</v>
      </c>
      <c r="I29" s="5">
        <f t="shared" si="16"/>
        <v>0.26666666666666666</v>
      </c>
      <c r="J29" s="5">
        <f t="shared" si="16"/>
        <v>0.23333333333333334</v>
      </c>
      <c r="K29" s="5">
        <f t="shared" si="16"/>
        <v>0.9</v>
      </c>
      <c r="L29" s="5">
        <f t="shared" si="16"/>
        <v>0.85</v>
      </c>
      <c r="M29" s="5">
        <v>0.25</v>
      </c>
      <c r="N29" s="5">
        <v>0.15</v>
      </c>
    </row>
    <row r="30" spans="1:14" x14ac:dyDescent="0.25">
      <c r="A30" t="s">
        <v>53</v>
      </c>
      <c r="B30" s="5">
        <f>B4/84</f>
        <v>0.35714285714285715</v>
      </c>
      <c r="C30" s="5">
        <f t="shared" ref="C30:N30" si="17">C4/84</f>
        <v>0.4642857142857143</v>
      </c>
      <c r="D30" s="5">
        <f t="shared" si="17"/>
        <v>0.6071428571428571</v>
      </c>
      <c r="E30" s="5">
        <f t="shared" si="17"/>
        <v>0.70238095238095233</v>
      </c>
      <c r="F30" s="14">
        <f t="shared" si="17"/>
        <v>0.52380952380952384</v>
      </c>
      <c r="G30" s="14">
        <f t="shared" si="17"/>
        <v>0.73809523809523814</v>
      </c>
      <c r="H30" s="5">
        <f t="shared" si="17"/>
        <v>1</v>
      </c>
      <c r="I30" s="5">
        <f t="shared" si="17"/>
        <v>0.59523809523809523</v>
      </c>
      <c r="J30" s="5">
        <f t="shared" si="17"/>
        <v>0.83333333333333337</v>
      </c>
      <c r="K30" s="5">
        <f t="shared" si="17"/>
        <v>0.6428571428571429</v>
      </c>
      <c r="L30" s="5">
        <f t="shared" si="17"/>
        <v>1</v>
      </c>
      <c r="M30" s="5">
        <f t="shared" si="17"/>
        <v>0.8214285714285714</v>
      </c>
      <c r="N30" s="5">
        <f t="shared" si="17"/>
        <v>0.6428571428571429</v>
      </c>
    </row>
    <row r="31" spans="1:14" x14ac:dyDescent="0.25">
      <c r="A31" t="s">
        <v>49</v>
      </c>
      <c r="B31" s="5">
        <v>0.4</v>
      </c>
      <c r="C31" s="5">
        <v>0.4</v>
      </c>
      <c r="D31" s="5">
        <v>0.4</v>
      </c>
      <c r="E31" s="5">
        <v>0.4</v>
      </c>
      <c r="F31" s="14">
        <v>0.8</v>
      </c>
      <c r="G31" s="14">
        <v>1</v>
      </c>
      <c r="H31" s="5">
        <v>1</v>
      </c>
      <c r="I31" s="5">
        <v>1</v>
      </c>
      <c r="J31" s="5">
        <v>1</v>
      </c>
      <c r="K31" s="5">
        <v>0.4</v>
      </c>
      <c r="L31" s="5">
        <v>0.4</v>
      </c>
      <c r="M31" s="5">
        <v>1</v>
      </c>
      <c r="N31" s="5">
        <v>1</v>
      </c>
    </row>
    <row r="32" spans="1:14" x14ac:dyDescent="0.25">
      <c r="A32" t="s">
        <v>45</v>
      </c>
      <c r="B32" s="5">
        <f>(2.61-B7)/1.61</f>
        <v>0.99999999999999989</v>
      </c>
      <c r="C32" s="5">
        <f t="shared" ref="C32:N32" si="18">(2.61-C7)/1.61</f>
        <v>0.95859213250517572</v>
      </c>
      <c r="D32" s="5">
        <f t="shared" si="18"/>
        <v>0.81404103143233553</v>
      </c>
      <c r="E32" s="5">
        <f t="shared" si="18"/>
        <v>0.71767363071710888</v>
      </c>
      <c r="F32" s="14">
        <f t="shared" si="18"/>
        <v>0.89836250705815912</v>
      </c>
      <c r="G32" s="14">
        <f t="shared" si="18"/>
        <v>0.68153585544889883</v>
      </c>
      <c r="H32" s="5">
        <f t="shared" si="18"/>
        <v>0.41652550348202511</v>
      </c>
      <c r="I32" s="5">
        <f t="shared" si="18"/>
        <v>0.37888198757763963</v>
      </c>
      <c r="J32" s="5">
        <f t="shared" si="18"/>
        <v>2.4468285337850369E-3</v>
      </c>
      <c r="K32" s="5">
        <f t="shared" si="18"/>
        <v>0.77790325616412559</v>
      </c>
      <c r="L32" s="5">
        <f t="shared" si="18"/>
        <v>0.41652550348202511</v>
      </c>
      <c r="M32" s="5">
        <f t="shared" si="18"/>
        <v>2.1268586485977754E-2</v>
      </c>
      <c r="N32" s="5">
        <f t="shared" si="18"/>
        <v>0.30359495576886852</v>
      </c>
    </row>
    <row r="33" spans="1:14" x14ac:dyDescent="0.25">
      <c r="A33" t="s">
        <v>46</v>
      </c>
      <c r="B33" s="5">
        <f>IF(B19, 0, 0.5)+IF(B18, 0, 0.5)</f>
        <v>0.5</v>
      </c>
      <c r="C33" s="5">
        <f t="shared" ref="C33:N33" si="19">IF(C19, 0, 0.5)+IF(C18, 0, 0.5)</f>
        <v>1</v>
      </c>
      <c r="D33" s="5">
        <f t="shared" si="19"/>
        <v>1</v>
      </c>
      <c r="E33" s="5">
        <f t="shared" si="19"/>
        <v>1</v>
      </c>
      <c r="F33" s="14">
        <f t="shared" si="19"/>
        <v>1</v>
      </c>
      <c r="G33" s="14">
        <f t="shared" si="19"/>
        <v>1</v>
      </c>
      <c r="H33" s="5">
        <f t="shared" si="19"/>
        <v>1</v>
      </c>
      <c r="I33" s="5">
        <f t="shared" si="19"/>
        <v>0.5</v>
      </c>
      <c r="J33" s="5">
        <f t="shared" si="19"/>
        <v>0.5</v>
      </c>
      <c r="K33" s="5">
        <f t="shared" si="19"/>
        <v>1</v>
      </c>
      <c r="L33" s="5">
        <f t="shared" si="19"/>
        <v>1</v>
      </c>
      <c r="M33" s="5">
        <f t="shared" si="19"/>
        <v>1</v>
      </c>
      <c r="N33" s="5">
        <f t="shared" si="19"/>
        <v>1</v>
      </c>
    </row>
    <row r="34" spans="1:14" x14ac:dyDescent="0.25">
      <c r="A34" t="s">
        <v>47</v>
      </c>
      <c r="B34" s="5">
        <v>0</v>
      </c>
      <c r="C34" s="5">
        <v>1</v>
      </c>
      <c r="D34" s="5">
        <v>1</v>
      </c>
      <c r="E34" s="5">
        <v>1</v>
      </c>
      <c r="F34" s="14">
        <v>1</v>
      </c>
      <c r="G34" s="14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</row>
    <row r="35" spans="1:14" x14ac:dyDescent="0.25">
      <c r="A35" s="9" t="s">
        <v>50</v>
      </c>
      <c r="B35" s="10">
        <f>AVERAGE(B27:B34)</f>
        <v>0.45297619047619048</v>
      </c>
      <c r="C35" s="10">
        <f t="shared" ref="C35:N35" si="20">AVERAGE(C27:C34)</f>
        <v>0.54035973084886124</v>
      </c>
      <c r="D35" s="10">
        <f t="shared" si="20"/>
        <v>0.54889798607189899</v>
      </c>
      <c r="E35" s="10">
        <f t="shared" si="20"/>
        <v>0.54000682288725765</v>
      </c>
      <c r="F35" s="18">
        <f t="shared" si="20"/>
        <v>0.78193817052512693</v>
      </c>
      <c r="G35" s="18">
        <f t="shared" si="20"/>
        <v>0.77662055335968372</v>
      </c>
      <c r="H35" s="10">
        <f t="shared" si="20"/>
        <v>0.76498235460191977</v>
      </c>
      <c r="I35" s="10">
        <f t="shared" si="20"/>
        <v>0.71759834368530018</v>
      </c>
      <c r="J35" s="10">
        <f t="shared" si="20"/>
        <v>0.69613918690005638</v>
      </c>
      <c r="K35" s="10">
        <f t="shared" si="20"/>
        <v>0.5900950498776586</v>
      </c>
      <c r="L35" s="10">
        <f t="shared" si="20"/>
        <v>0.58331568793525312</v>
      </c>
      <c r="M35" s="10">
        <f t="shared" si="20"/>
        <v>0.59908714473931868</v>
      </c>
      <c r="N35" s="10">
        <f t="shared" si="20"/>
        <v>0.76205651232825145</v>
      </c>
    </row>
  </sheetData>
  <hyperlinks>
    <hyperlink ref="B5" r:id="rId1"/>
    <hyperlink ref="C5" r:id="rId2"/>
    <hyperlink ref="K5" r:id="rId3" location="/reco-loads"/>
    <hyperlink ref="D5" r:id="rId4"/>
    <hyperlink ref="E5" r:id="rId5" display="lINK"/>
    <hyperlink ref="F5" r:id="rId6"/>
    <hyperlink ref="G5" r:id="rId7"/>
    <hyperlink ref="H5" r:id="rId8"/>
    <hyperlink ref="I5" r:id="rId9"/>
    <hyperlink ref="J5" r:id="rId10"/>
    <hyperlink ref="L5" r:id="rId11"/>
    <hyperlink ref="N5" r:id="rId12"/>
    <hyperlink ref="M5" r:id="rId13"/>
  </hyperlinks>
  <pageMargins left="0.7" right="0.7" top="0.75" bottom="0.75" header="0.3" footer="0.3"/>
  <pageSetup paperSize="8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Clatterbridge Cancer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Green</dc:creator>
  <cp:lastModifiedBy>Martin Green</cp:lastModifiedBy>
  <cp:lastPrinted>2020-01-06T22:32:53Z</cp:lastPrinted>
  <dcterms:created xsi:type="dcterms:W3CDTF">2020-01-06T20:24:13Z</dcterms:created>
  <dcterms:modified xsi:type="dcterms:W3CDTF">2020-01-06T22:33:19Z</dcterms:modified>
</cp:coreProperties>
</file>